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mmoser/Documents/MCP Playbook /"/>
    </mc:Choice>
  </mc:AlternateContent>
  <xr:revisionPtr revIDLastSave="0" documentId="8_{D862FB86-B241-B248-A364-A35CB858C98E}" xr6:coauthVersionLast="47" xr6:coauthVersionMax="47" xr10:uidLastSave="{00000000-0000-0000-0000-000000000000}"/>
  <bookViews>
    <workbookView xWindow="1780" yWindow="500" windowWidth="20840" windowHeight="10760" xr2:uid="{8A53E027-FF90-5A42-ADEC-1F26BA1CE2F0}"/>
  </bookViews>
  <sheets>
    <sheet name="Calculator B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B27" i="1"/>
  <c r="E18" i="1"/>
  <c r="D18" i="1"/>
  <c r="C18" i="1"/>
  <c r="E14" i="1"/>
  <c r="D14" i="1"/>
  <c r="C14" i="1"/>
  <c r="B14" i="1"/>
  <c r="B10" i="1"/>
  <c r="B16" i="1" s="1"/>
  <c r="B7" i="1"/>
  <c r="E15" i="1" s="1"/>
  <c r="E25" i="1" l="1"/>
  <c r="D17" i="1"/>
  <c r="E17" i="1"/>
  <c r="B15" i="1"/>
  <c r="B20" i="1" s="1"/>
  <c r="C15" i="1"/>
  <c r="C19" i="1" s="1"/>
  <c r="C27" i="1" s="1"/>
  <c r="D15" i="1"/>
  <c r="D19" i="1" s="1"/>
  <c r="D25" i="1" l="1"/>
  <c r="E28" i="1"/>
  <c r="E23" i="1" s="1"/>
  <c r="E19" i="1"/>
  <c r="E20" i="1" s="1"/>
  <c r="C25" i="1"/>
  <c r="B25" i="1"/>
  <c r="C20" i="1"/>
  <c r="D27" i="1"/>
  <c r="D28" i="1"/>
  <c r="D23" i="1" s="1"/>
  <c r="D20" i="1"/>
  <c r="C22" i="1" l="1"/>
  <c r="C23" i="1"/>
  <c r="B22" i="1"/>
  <c r="B23" i="1"/>
  <c r="E27" i="1"/>
  <c r="E22" i="1" s="1"/>
  <c r="D22" i="1"/>
</calcChain>
</file>

<file path=xl/sharedStrings.xml><?xml version="1.0" encoding="utf-8"?>
<sst xmlns="http://schemas.openxmlformats.org/spreadsheetml/2006/main" count="41" uniqueCount="41">
  <si>
    <t>MAKING CARE PRIMARY (MCP) PRACTICE PERFORMANCE CALCULATOR</t>
  </si>
  <si>
    <r>
      <rPr>
        <b/>
        <u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>: Adjust the 'Attributed Medicare Population' and '% CCM Pts.' inputs to reflect practice population.  Do not factor Medicare Advantage.  See Disclaimer at Bottom of Page.</t>
    </r>
  </si>
  <si>
    <t>Track 1</t>
  </si>
  <si>
    <t>Track 2</t>
  </si>
  <si>
    <t>Track 3</t>
  </si>
  <si>
    <t>Attributed Medicare Population</t>
  </si>
  <si>
    <t>ESP AVG PBPM</t>
  </si>
  <si>
    <t>PPCP Avg. Per Beneficiary Per Year (PBPY)</t>
  </si>
  <si>
    <t>Performance Incentive Payment (PIP) %</t>
  </si>
  <si>
    <t>Non-PPCP Avg. PBPY</t>
  </si>
  <si>
    <t xml:space="preserve">% CCM Pts. </t>
  </si>
  <si>
    <t>Avg. CCM Pts.</t>
  </si>
  <si>
    <t>Avg CCM $</t>
  </si>
  <si>
    <t>FFS</t>
  </si>
  <si>
    <t>MCP Track 1</t>
  </si>
  <si>
    <t>MCP Track 2</t>
  </si>
  <si>
    <t>MCP Track 3</t>
  </si>
  <si>
    <t>FFS non-PPCP</t>
  </si>
  <si>
    <t>FFS PPCP</t>
  </si>
  <si>
    <t>Chronic Care Management (CCM)</t>
  </si>
  <si>
    <t>Prospective Primary Care Payment (PPCP)</t>
  </si>
  <si>
    <t>Enhanced Service Payment (ESP)</t>
  </si>
  <si>
    <t>Performance Incentive Payment (PIP)</t>
  </si>
  <si>
    <t>Total Revenue</t>
  </si>
  <si>
    <t>Total Revenue High</t>
  </si>
  <si>
    <t>Total Revenue Low</t>
  </si>
  <si>
    <t>Fixed Revenue</t>
  </si>
  <si>
    <t>Variable Revenue High</t>
  </si>
  <si>
    <t>Variable Revenue Low</t>
  </si>
  <si>
    <t xml:space="preserve">Assumptions: </t>
  </si>
  <si>
    <t xml:space="preserve"> Average CCM Pts. Is assummed to be approximately 9% of current population. </t>
  </si>
  <si>
    <t xml:space="preserve"> Average Enhanced Services PBPM assumes 20% of MCP  attributed population qualifies for Low Income Subsidy (LIS) payment</t>
  </si>
  <si>
    <t xml:space="preserve"> 'Variable Revenue High' assumes 100% of PIP payment earned, 20% of attributed population qualifies for $25 LIS ESP payment, and remaing 80% of population receives Tier 4 ESP payments</t>
  </si>
  <si>
    <t xml:space="preserve"> 'Variable Revene Low' assumes 0% of PIP payment earned, 0% of population qualifies for $25 LIS ESP payment, and remaning 100% of population receives Tier 1 ESP payments</t>
  </si>
  <si>
    <t xml:space="preserve">  Practice may want to estimate additional expenses needed to implement MCP model (care management, behavioral health, CHW, IT costs, etc.).</t>
  </si>
  <si>
    <t>DISCLAIMER:</t>
  </si>
  <si>
    <t>This simple MCP calculator is to help practices make an informed decision regarding participation in the MCP program, and to help determine the impact of each Tier against FFS payments.</t>
  </si>
  <si>
    <t xml:space="preserve"> It is not intended to provide financial advice. </t>
  </si>
  <si>
    <t xml:space="preserve">All inputs are best estimates based on information that has been released by the Centers for Medicare and Medicaid Services and is subject to change as new information is available. </t>
  </si>
  <si>
    <t>Practices should use all available resources and seek further guidance when determining if MCP is the right program for them. May want to consult CPA, Legal and current ACO/CIN.</t>
  </si>
  <si>
    <t>Inputs where derived using information from the CMS Request for Application which can be found here: https://innovation.cms.gov/media/document/mcp-rfa.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</si>
</sst>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37" fontId="0" fillId="3" borderId="3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7" fontId="0" fillId="4" borderId="4" xfId="1" applyNumberFormat="1" applyFont="1" applyFill="1" applyBorder="1" applyAlignment="1" applyProtection="1">
      <alignment horizontal="center"/>
    </xf>
    <xf numFmtId="7" fontId="0" fillId="4" borderId="5" xfId="1" applyNumberFormat="1" applyFont="1" applyFill="1" applyBorder="1" applyAlignment="1" applyProtection="1">
      <alignment horizontal="center"/>
    </xf>
    <xf numFmtId="7" fontId="0" fillId="4" borderId="6" xfId="1" applyNumberFormat="1" applyFont="1" applyFill="1" applyBorder="1" applyAlignment="1" applyProtection="1">
      <alignment horizontal="center"/>
    </xf>
    <xf numFmtId="0" fontId="0" fillId="0" borderId="7" xfId="0" applyBorder="1" applyProtection="1">
      <protection locked="0"/>
    </xf>
    <xf numFmtId="5" fontId="0" fillId="0" borderId="8" xfId="1" applyNumberFormat="1" applyFont="1" applyBorder="1" applyAlignment="1" applyProtection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0" xfId="0" applyNumberFormat="1" applyProtection="1">
      <protection locked="0"/>
    </xf>
    <xf numFmtId="9" fontId="0" fillId="3" borderId="8" xfId="1" applyNumberFormat="1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Protection="1">
      <protection locked="0"/>
    </xf>
    <xf numFmtId="5" fontId="0" fillId="0" borderId="10" xfId="1" applyNumberFormat="1" applyFont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vertical="top" wrapText="1"/>
    </xf>
    <xf numFmtId="164" fontId="0" fillId="0" borderId="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6" borderId="13" xfId="0" applyNumberFormat="1" applyFill="1" applyBorder="1" applyAlignment="1">
      <alignment horizontal="center"/>
    </xf>
    <xf numFmtId="164" fontId="0" fillId="0" borderId="8" xfId="1" applyNumberFormat="1" applyFont="1" applyBorder="1" applyAlignment="1" applyProtection="1">
      <alignment horizontal="center"/>
    </xf>
    <xf numFmtId="164" fontId="0" fillId="6" borderId="0" xfId="1" applyNumberFormat="1" applyFont="1" applyFill="1" applyBorder="1" applyAlignment="1" applyProtection="1">
      <alignment horizontal="center"/>
    </xf>
    <xf numFmtId="164" fontId="0" fillId="6" borderId="13" xfId="1" applyNumberFormat="1" applyFont="1" applyFill="1" applyBorder="1" applyAlignment="1" applyProtection="1">
      <alignment horizontal="center"/>
    </xf>
    <xf numFmtId="164" fontId="0" fillId="6" borderId="8" xfId="1" applyNumberFormat="1" applyFont="1" applyFill="1" applyBorder="1" applyAlignment="1" applyProtection="1">
      <alignment horizontal="center"/>
    </xf>
    <xf numFmtId="164" fontId="0" fillId="0" borderId="0" xfId="1" applyNumberFormat="1" applyFont="1" applyBorder="1" applyAlignment="1" applyProtection="1">
      <alignment horizontal="center"/>
    </xf>
    <xf numFmtId="164" fontId="0" fillId="0" borderId="13" xfId="1" applyNumberFormat="1" applyFont="1" applyBorder="1" applyAlignment="1" applyProtection="1">
      <alignment horizontal="center"/>
    </xf>
    <xf numFmtId="0" fontId="0" fillId="0" borderId="0" xfId="0" applyAlignment="1">
      <alignment vertical="top" wrapText="1"/>
    </xf>
    <xf numFmtId="164" fontId="0" fillId="0" borderId="13" xfId="0" applyNumberFormat="1" applyBorder="1" applyAlignment="1">
      <alignment horizontal="center"/>
    </xf>
    <xf numFmtId="0" fontId="0" fillId="0" borderId="14" xfId="0" applyBorder="1" applyProtection="1">
      <protection locked="0"/>
    </xf>
    <xf numFmtId="164" fontId="0" fillId="6" borderId="15" xfId="1" applyNumberFormat="1" applyFont="1" applyFill="1" applyBorder="1" applyAlignment="1" applyProtection="1">
      <alignment horizontal="center"/>
    </xf>
    <xf numFmtId="164" fontId="0" fillId="0" borderId="16" xfId="1" applyNumberFormat="1" applyFont="1" applyBorder="1" applyAlignment="1" applyProtection="1">
      <alignment horizontal="center"/>
    </xf>
    <xf numFmtId="164" fontId="0" fillId="0" borderId="17" xfId="1" applyNumberFormat="1" applyFont="1" applyBorder="1" applyAlignment="1" applyProtection="1">
      <alignment horizontal="center"/>
    </xf>
    <xf numFmtId="0" fontId="7" fillId="0" borderId="9" xfId="0" applyFont="1" applyBorder="1" applyProtection="1">
      <protection locked="0"/>
    </xf>
    <xf numFmtId="164" fontId="7" fillId="0" borderId="18" xfId="0" applyNumberFormat="1" applyFont="1" applyBorder="1" applyAlignment="1">
      <alignment horizontal="center"/>
    </xf>
    <xf numFmtId="164" fontId="7" fillId="7" borderId="19" xfId="0" applyNumberFormat="1" applyFont="1" applyFill="1" applyBorder="1" applyAlignment="1">
      <alignment horizontal="center"/>
    </xf>
    <xf numFmtId="164" fontId="7" fillId="7" borderId="20" xfId="0" applyNumberFormat="1" applyFont="1" applyFill="1" applyBorder="1" applyAlignment="1">
      <alignment horizontal="center"/>
    </xf>
    <xf numFmtId="0" fontId="7" fillId="0" borderId="2" xfId="0" applyFont="1" applyBorder="1" applyProtection="1">
      <protection locked="0"/>
    </xf>
    <xf numFmtId="164" fontId="0" fillId="0" borderId="3" xfId="1" applyNumberFormat="1" applyFont="1" applyBorder="1" applyAlignment="1" applyProtection="1">
      <alignment horizontal="center"/>
    </xf>
    <xf numFmtId="164" fontId="0" fillId="7" borderId="12" xfId="1" applyNumberFormat="1" applyFont="1" applyFill="1" applyBorder="1" applyAlignment="1" applyProtection="1">
      <alignment horizontal="center"/>
    </xf>
    <xf numFmtId="164" fontId="0" fillId="7" borderId="11" xfId="1" applyNumberFormat="1" applyFont="1" applyFill="1" applyBorder="1" applyAlignment="1" applyProtection="1">
      <alignment horizontal="center"/>
    </xf>
    <xf numFmtId="164" fontId="0" fillId="0" borderId="10" xfId="0" applyNumberFormat="1" applyBorder="1" applyAlignment="1">
      <alignment horizontal="center"/>
    </xf>
    <xf numFmtId="164" fontId="0" fillId="7" borderId="19" xfId="0" applyNumberFormat="1" applyFill="1" applyBorder="1" applyAlignment="1">
      <alignment horizontal="center"/>
    </xf>
    <xf numFmtId="164" fontId="0" fillId="7" borderId="20" xfId="0" applyNumberFormat="1" applyFill="1" applyBorder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4" fontId="8" fillId="4" borderId="0" xfId="0" applyNumberFormat="1" applyFont="1" applyFill="1" applyAlignment="1" applyProtection="1">
      <alignment horizontal="center"/>
      <protection locked="0"/>
    </xf>
    <xf numFmtId="0" fontId="7" fillId="8" borderId="2" xfId="0" applyFont="1" applyFill="1" applyBorder="1" applyProtection="1">
      <protection locked="0"/>
    </xf>
    <xf numFmtId="164" fontId="0" fillId="8" borderId="3" xfId="0" applyNumberFormat="1" applyFill="1" applyBorder="1" applyAlignment="1">
      <alignment horizontal="center"/>
    </xf>
    <xf numFmtId="164" fontId="0" fillId="8" borderId="12" xfId="0" applyNumberFormat="1" applyFill="1" applyBorder="1" applyAlignment="1">
      <alignment horizontal="center"/>
    </xf>
    <xf numFmtId="164" fontId="0" fillId="8" borderId="11" xfId="0" applyNumberFormat="1" applyFill="1" applyBorder="1" applyAlignment="1">
      <alignment horizontal="center"/>
    </xf>
    <xf numFmtId="0" fontId="0" fillId="8" borderId="7" xfId="0" applyFill="1" applyBorder="1" applyProtection="1">
      <protection locked="0"/>
    </xf>
    <xf numFmtId="165" fontId="0" fillId="8" borderId="8" xfId="0" applyNumberFormat="1" applyFill="1" applyBorder="1"/>
    <xf numFmtId="0" fontId="0" fillId="8" borderId="0" xfId="0" applyFill="1"/>
    <xf numFmtId="0" fontId="0" fillId="8" borderId="13" xfId="0" applyFill="1" applyBorder="1"/>
    <xf numFmtId="0" fontId="7" fillId="8" borderId="7" xfId="0" applyFont="1" applyFill="1" applyBorder="1" applyProtection="1">
      <protection locked="0"/>
    </xf>
    <xf numFmtId="164" fontId="0" fillId="6" borderId="8" xfId="2" applyNumberFormat="1" applyFont="1" applyFill="1" applyBorder="1" applyAlignment="1" applyProtection="1">
      <alignment horizontal="center"/>
    </xf>
    <xf numFmtId="164" fontId="0" fillId="8" borderId="0" xfId="2" applyNumberFormat="1" applyFont="1" applyFill="1" applyBorder="1" applyAlignment="1" applyProtection="1">
      <alignment horizontal="center"/>
    </xf>
    <xf numFmtId="164" fontId="0" fillId="8" borderId="13" xfId="2" applyNumberFormat="1" applyFont="1" applyFill="1" applyBorder="1" applyAlignment="1" applyProtection="1">
      <alignment horizontal="center"/>
    </xf>
    <xf numFmtId="0" fontId="7" fillId="8" borderId="9" xfId="0" applyFont="1" applyFill="1" applyBorder="1" applyProtection="1">
      <protection locked="0"/>
    </xf>
    <xf numFmtId="164" fontId="0" fillId="6" borderId="10" xfId="0" applyNumberFormat="1" applyFill="1" applyBorder="1" applyAlignment="1">
      <alignment horizontal="center"/>
    </xf>
    <xf numFmtId="164" fontId="0" fillId="8" borderId="19" xfId="0" applyNumberFormat="1" applyFill="1" applyBorder="1" applyAlignment="1">
      <alignment horizontal="center"/>
    </xf>
    <xf numFmtId="164" fontId="0" fillId="8" borderId="20" xfId="0" applyNumberFormat="1" applyFill="1" applyBorder="1" applyAlignment="1">
      <alignment horizontal="center"/>
    </xf>
    <xf numFmtId="0" fontId="9" fillId="9" borderId="0" xfId="0" applyFont="1" applyFill="1" applyProtection="1">
      <protection locked="0"/>
    </xf>
    <xf numFmtId="0" fontId="0" fillId="9" borderId="0" xfId="0" applyFill="1" applyProtection="1">
      <protection locked="0"/>
    </xf>
    <xf numFmtId="0" fontId="0" fillId="9" borderId="0" xfId="0" applyFill="1"/>
    <xf numFmtId="0" fontId="10" fillId="9" borderId="0" xfId="0" applyFont="1" applyFill="1"/>
    <xf numFmtId="0" fontId="7" fillId="9" borderId="0" xfId="0" applyFont="1" applyFill="1" applyProtection="1">
      <protection locked="0"/>
    </xf>
    <xf numFmtId="0" fontId="7" fillId="9" borderId="0" xfId="0" applyFont="1" applyFill="1"/>
    <xf numFmtId="0" fontId="10" fillId="9" borderId="0" xfId="0" quotePrefix="1" applyFont="1" applyFill="1"/>
    <xf numFmtId="0" fontId="6" fillId="9" borderId="0" xfId="0" applyFont="1" applyFill="1"/>
    <xf numFmtId="0" fontId="6" fillId="0" borderId="0" xfId="0" applyFont="1"/>
    <xf numFmtId="0" fontId="11" fillId="10" borderId="0" xfId="0" applyFont="1" applyFill="1" applyAlignment="1">
      <alignment vertical="center"/>
    </xf>
    <xf numFmtId="0" fontId="7" fillId="10" borderId="0" xfId="0" applyFont="1" applyFill="1"/>
    <xf numFmtId="0" fontId="7" fillId="10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11" fillId="10" borderId="0" xfId="0" applyFont="1" applyFill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E24F.79A65D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5</xdr:row>
      <xdr:rowOff>57150</xdr:rowOff>
    </xdr:from>
    <xdr:to>
      <xdr:col>2</xdr:col>
      <xdr:colOff>316230</xdr:colOff>
      <xdr:row>5</xdr:row>
      <xdr:rowOff>148590</xdr:rowOff>
    </xdr:to>
    <xdr:sp macro="" textlink="">
      <xdr:nvSpPr>
        <xdr:cNvPr id="2" name="Arrow: Right 2">
          <a:extLst>
            <a:ext uri="{FF2B5EF4-FFF2-40B4-BE49-F238E27FC236}">
              <a16:creationId xmlns:a16="http://schemas.microsoft.com/office/drawing/2014/main" id="{451A3297-5379-DD4D-801B-FDD49970FB2B}"/>
            </a:ext>
          </a:extLst>
        </xdr:cNvPr>
        <xdr:cNvSpPr/>
      </xdr:nvSpPr>
      <xdr:spPr>
        <a:xfrm rot="10800000">
          <a:off x="4273550" y="1657350"/>
          <a:ext cx="182880" cy="9144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335280</xdr:colOff>
      <xdr:row>8</xdr:row>
      <xdr:rowOff>158115</xdr:rowOff>
    </xdr:to>
    <xdr:sp macro="" textlink="">
      <xdr:nvSpPr>
        <xdr:cNvPr id="3" name="Arrow: Right 3">
          <a:extLst>
            <a:ext uri="{FF2B5EF4-FFF2-40B4-BE49-F238E27FC236}">
              <a16:creationId xmlns:a16="http://schemas.microsoft.com/office/drawing/2014/main" id="{27615C21-6581-0345-A1B0-117FE3C017BB}"/>
            </a:ext>
          </a:extLst>
        </xdr:cNvPr>
        <xdr:cNvSpPr/>
      </xdr:nvSpPr>
      <xdr:spPr>
        <a:xfrm rot="10800000">
          <a:off x="4292600" y="2238375"/>
          <a:ext cx="182880" cy="9144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101600</xdr:colOff>
      <xdr:row>1</xdr:row>
      <xdr:rowOff>215900</xdr:rowOff>
    </xdr:from>
    <xdr:to>
      <xdr:col>6</xdr:col>
      <xdr:colOff>120650</xdr:colOff>
      <xdr:row>3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76E08FE-310E-5F45-9F09-61687245C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3700" y="457200"/>
          <a:ext cx="16446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9EB2D-4D91-4840-B322-04B680081AFD}">
  <dimension ref="A1:N42"/>
  <sheetViews>
    <sheetView showGridLines="0" tabSelected="1" zoomScaleNormal="100" workbookViewId="0">
      <selection activeCell="H16" sqref="H16"/>
    </sheetView>
  </sheetViews>
  <sheetFormatPr baseColWidth="10" defaultColWidth="8.83203125" defaultRowHeight="15" x14ac:dyDescent="0.2"/>
  <cols>
    <col min="1" max="1" width="41.83203125" customWidth="1"/>
    <col min="2" max="2" width="12.5" bestFit="1" customWidth="1"/>
    <col min="3" max="3" width="15.6640625" customWidth="1"/>
    <col min="4" max="4" width="33.83203125" customWidth="1"/>
    <col min="5" max="5" width="12.5" bestFit="1" customWidth="1"/>
  </cols>
  <sheetData>
    <row r="1" spans="1:14" ht="19" x14ac:dyDescent="0.25">
      <c r="A1" s="1" t="s">
        <v>0</v>
      </c>
      <c r="B1" s="1"/>
      <c r="C1" s="1"/>
      <c r="D1" s="1"/>
      <c r="E1" s="1"/>
      <c r="F1" s="1"/>
      <c r="G1" s="1"/>
    </row>
    <row r="2" spans="1:14" ht="19" x14ac:dyDescent="0.25">
      <c r="A2" s="2"/>
      <c r="B2" s="2"/>
      <c r="C2" s="2"/>
      <c r="D2" s="2"/>
      <c r="E2" s="2"/>
      <c r="F2" s="2"/>
      <c r="G2" s="2"/>
    </row>
    <row r="3" spans="1:14" ht="19" x14ac:dyDescent="0.25">
      <c r="A3" s="2"/>
      <c r="B3" s="2"/>
      <c r="C3" s="2"/>
      <c r="D3" s="2"/>
      <c r="F3" s="2"/>
      <c r="G3" s="2"/>
    </row>
    <row r="4" spans="1:14" ht="54" customHeight="1" x14ac:dyDescent="0.2">
      <c r="A4" s="3" t="s">
        <v>1</v>
      </c>
      <c r="B4" s="3"/>
      <c r="C4" s="3"/>
      <c r="D4" s="4"/>
      <c r="E4" s="4"/>
      <c r="F4" s="4"/>
      <c r="G4" s="4"/>
      <c r="H4" s="4"/>
    </row>
    <row r="5" spans="1:14" x14ac:dyDescent="0.2">
      <c r="A5" s="4"/>
      <c r="B5" s="4"/>
      <c r="C5" s="4"/>
      <c r="D5" s="4"/>
      <c r="E5" s="5" t="s">
        <v>2</v>
      </c>
      <c r="F5" s="5" t="s">
        <v>3</v>
      </c>
      <c r="G5" s="5" t="s">
        <v>4</v>
      </c>
      <c r="H5" s="4"/>
    </row>
    <row r="6" spans="1:14" x14ac:dyDescent="0.2">
      <c r="A6" s="6" t="s">
        <v>5</v>
      </c>
      <c r="B6" s="7">
        <v>1000</v>
      </c>
      <c r="C6" s="4"/>
      <c r="D6" s="8" t="s">
        <v>6</v>
      </c>
      <c r="E6" s="9">
        <v>15.4</v>
      </c>
      <c r="F6" s="10">
        <v>9.8000000000000007</v>
      </c>
      <c r="G6" s="11">
        <v>7.4</v>
      </c>
      <c r="H6" s="4"/>
    </row>
    <row r="7" spans="1:14" x14ac:dyDescent="0.2">
      <c r="A7" s="12" t="s">
        <v>7</v>
      </c>
      <c r="B7" s="13">
        <f>21*12</f>
        <v>252</v>
      </c>
      <c r="C7" s="4"/>
      <c r="D7" s="8" t="s">
        <v>8</v>
      </c>
      <c r="E7" s="14">
        <v>0.03</v>
      </c>
      <c r="F7" s="15">
        <v>0.45</v>
      </c>
      <c r="G7" s="16">
        <v>0.6</v>
      </c>
      <c r="H7" s="4"/>
    </row>
    <row r="8" spans="1:14" x14ac:dyDescent="0.2">
      <c r="A8" s="12" t="s">
        <v>9</v>
      </c>
      <c r="B8" s="13">
        <v>90</v>
      </c>
      <c r="C8" s="4"/>
      <c r="D8" s="4"/>
      <c r="E8" s="17"/>
      <c r="F8" s="17"/>
      <c r="G8" s="17"/>
      <c r="H8" s="4"/>
    </row>
    <row r="9" spans="1:14" x14ac:dyDescent="0.2">
      <c r="A9" s="12" t="s">
        <v>10</v>
      </c>
      <c r="B9" s="18">
        <v>0.09</v>
      </c>
      <c r="C9" s="4"/>
      <c r="D9" s="4"/>
      <c r="E9" s="17"/>
      <c r="F9" s="17"/>
      <c r="G9" s="17"/>
      <c r="H9" s="4"/>
    </row>
    <row r="10" spans="1:14" x14ac:dyDescent="0.2">
      <c r="A10" s="12" t="s">
        <v>11</v>
      </c>
      <c r="B10" s="19">
        <f>B6*B9</f>
        <v>90</v>
      </c>
      <c r="C10" s="4"/>
      <c r="D10" s="4"/>
      <c r="E10" s="4"/>
      <c r="F10" s="4"/>
      <c r="G10" s="4"/>
      <c r="H10" s="4"/>
    </row>
    <row r="11" spans="1:14" x14ac:dyDescent="0.2">
      <c r="A11" s="20" t="s">
        <v>12</v>
      </c>
      <c r="B11" s="21">
        <v>62</v>
      </c>
      <c r="C11" s="4"/>
      <c r="D11" s="4"/>
      <c r="E11" s="4"/>
      <c r="F11" s="4"/>
      <c r="G11" s="4"/>
      <c r="H11" s="4"/>
    </row>
    <row r="12" spans="1:14" x14ac:dyDescent="0.2">
      <c r="A12" s="4"/>
      <c r="B12" s="4"/>
      <c r="C12" s="4"/>
      <c r="D12" s="4"/>
      <c r="E12" s="4"/>
      <c r="F12" s="4"/>
      <c r="G12" s="4"/>
      <c r="H12" s="4"/>
    </row>
    <row r="13" spans="1:14" x14ac:dyDescent="0.2">
      <c r="A13" s="4"/>
      <c r="B13" s="22" t="s">
        <v>13</v>
      </c>
      <c r="C13" s="23" t="s">
        <v>14</v>
      </c>
      <c r="D13" s="24" t="s">
        <v>15</v>
      </c>
      <c r="E13" s="24" t="s">
        <v>16</v>
      </c>
      <c r="F13" s="4"/>
      <c r="G13" s="4"/>
      <c r="H13" s="4"/>
      <c r="I13" s="25"/>
      <c r="J13" s="25"/>
      <c r="K13" s="25"/>
      <c r="L13" s="25"/>
      <c r="M13" s="25"/>
      <c r="N13" s="25"/>
    </row>
    <row r="14" spans="1:14" x14ac:dyDescent="0.2">
      <c r="A14" s="6" t="s">
        <v>17</v>
      </c>
      <c r="B14" s="26">
        <f>$B6*90</f>
        <v>90000</v>
      </c>
      <c r="C14" s="27">
        <f>$B6*90</f>
        <v>90000</v>
      </c>
      <c r="D14" s="27">
        <f>$B6*90</f>
        <v>90000</v>
      </c>
      <c r="E14" s="28">
        <f>$B6*90</f>
        <v>90000</v>
      </c>
      <c r="F14" s="4"/>
      <c r="G14" s="4"/>
      <c r="H14" s="4"/>
      <c r="I14" s="25"/>
      <c r="J14" s="25"/>
      <c r="K14" s="25"/>
      <c r="L14" s="25"/>
      <c r="M14" s="25"/>
      <c r="N14" s="25"/>
    </row>
    <row r="15" spans="1:14" x14ac:dyDescent="0.2">
      <c r="A15" s="12" t="s">
        <v>18</v>
      </c>
      <c r="B15" s="29">
        <f>($B6*$B7)</f>
        <v>252000</v>
      </c>
      <c r="C15" s="30">
        <f>($B6*$B7)</f>
        <v>252000</v>
      </c>
      <c r="D15" s="30">
        <f>($B6*$B7)*0.5</f>
        <v>126000</v>
      </c>
      <c r="E15" s="31">
        <f>($B6*$B7)*0</f>
        <v>0</v>
      </c>
      <c r="F15" s="4"/>
      <c r="G15" s="4"/>
      <c r="H15" s="4"/>
      <c r="I15" s="25"/>
      <c r="J15" s="25"/>
      <c r="K15" s="25"/>
      <c r="L15" s="25"/>
      <c r="M15" s="25"/>
      <c r="N15" s="25"/>
    </row>
    <row r="16" spans="1:14" x14ac:dyDescent="0.2">
      <c r="A16" s="12" t="s">
        <v>19</v>
      </c>
      <c r="B16" s="32">
        <f>B11*B10*12</f>
        <v>66960</v>
      </c>
      <c r="C16" s="33">
        <v>0</v>
      </c>
      <c r="D16" s="33">
        <v>0</v>
      </c>
      <c r="E16" s="34">
        <v>0</v>
      </c>
      <c r="F16" s="4"/>
      <c r="G16" s="4"/>
      <c r="H16" s="4"/>
      <c r="I16" s="25"/>
      <c r="J16" s="25"/>
      <c r="K16" s="25"/>
      <c r="L16" s="25"/>
      <c r="M16" s="25"/>
      <c r="N16" s="25"/>
    </row>
    <row r="17" spans="1:14" x14ac:dyDescent="0.2">
      <c r="A17" s="12" t="s">
        <v>20</v>
      </c>
      <c r="B17" s="35">
        <v>0</v>
      </c>
      <c r="C17" s="33">
        <v>0</v>
      </c>
      <c r="D17" s="36">
        <f>(B6*B7)*0.5</f>
        <v>126000</v>
      </c>
      <c r="E17" s="37">
        <f>B6*B7</f>
        <v>252000</v>
      </c>
      <c r="F17" s="4"/>
      <c r="G17" s="4"/>
      <c r="H17" s="4"/>
      <c r="I17" s="38"/>
      <c r="J17" s="38"/>
      <c r="K17" s="38"/>
      <c r="L17" s="38"/>
      <c r="M17" s="38"/>
      <c r="N17" s="38"/>
    </row>
    <row r="18" spans="1:14" x14ac:dyDescent="0.2">
      <c r="A18" s="12" t="s">
        <v>21</v>
      </c>
      <c r="B18" s="35">
        <v>0</v>
      </c>
      <c r="C18" s="36">
        <f>($B$6*E6)*12</f>
        <v>184800</v>
      </c>
      <c r="D18" s="36">
        <f>($B$6*F6)*12</f>
        <v>117600</v>
      </c>
      <c r="E18" s="39">
        <f>B6*G6*12</f>
        <v>88800</v>
      </c>
      <c r="F18" s="4"/>
      <c r="G18" s="4"/>
      <c r="H18" s="4"/>
      <c r="I18" s="38"/>
      <c r="J18" s="38"/>
      <c r="K18" s="38"/>
      <c r="L18" s="38"/>
      <c r="M18" s="38"/>
      <c r="N18" s="38"/>
    </row>
    <row r="19" spans="1:14" ht="16" thickBot="1" x14ac:dyDescent="0.25">
      <c r="A19" s="40" t="s">
        <v>22</v>
      </c>
      <c r="B19" s="41">
        <v>0</v>
      </c>
      <c r="C19" s="42">
        <f>C15*E7</f>
        <v>7560</v>
      </c>
      <c r="D19" s="42">
        <f>(D15+D17)*F7</f>
        <v>113400</v>
      </c>
      <c r="E19" s="43">
        <f>E17*G7</f>
        <v>151200</v>
      </c>
      <c r="F19" s="4"/>
      <c r="G19" s="4"/>
      <c r="H19" s="4"/>
      <c r="I19" s="4"/>
    </row>
    <row r="20" spans="1:14" ht="16" thickTop="1" x14ac:dyDescent="0.2">
      <c r="A20" s="44" t="s">
        <v>23</v>
      </c>
      <c r="B20" s="45">
        <f>SUM(B14:B19)</f>
        <v>408960</v>
      </c>
      <c r="C20" s="46">
        <f>SUM(C14:C19)</f>
        <v>534360</v>
      </c>
      <c r="D20" s="46">
        <f>SUM(D14:D19)</f>
        <v>573000</v>
      </c>
      <c r="E20" s="47">
        <f>SUM(E14:E19)</f>
        <v>582000</v>
      </c>
      <c r="F20" s="4"/>
      <c r="G20" s="4"/>
      <c r="H20" s="4"/>
      <c r="I20" s="4"/>
    </row>
    <row r="21" spans="1:14" x14ac:dyDescent="0.2">
      <c r="A21" s="4"/>
      <c r="B21" s="4"/>
      <c r="C21" s="4"/>
      <c r="D21" s="4"/>
      <c r="E21" s="4"/>
      <c r="F21" s="4"/>
      <c r="G21" s="4"/>
      <c r="H21" s="4"/>
      <c r="I21" s="4"/>
    </row>
    <row r="22" spans="1:14" x14ac:dyDescent="0.2">
      <c r="A22" s="48" t="s">
        <v>24</v>
      </c>
      <c r="B22" s="49">
        <f>B25+B27</f>
        <v>408960</v>
      </c>
      <c r="C22" s="50">
        <f>C25+C27</f>
        <v>582360</v>
      </c>
      <c r="D22" s="50">
        <f>D25+D27</f>
        <v>592200</v>
      </c>
      <c r="E22" s="51">
        <f>E25+E27</f>
        <v>591600</v>
      </c>
      <c r="F22" s="4"/>
      <c r="G22" s="4"/>
      <c r="H22" s="4"/>
      <c r="I22" s="4"/>
    </row>
    <row r="23" spans="1:14" x14ac:dyDescent="0.2">
      <c r="A23" s="44" t="s">
        <v>25</v>
      </c>
      <c r="B23" s="52">
        <f>B28+B25</f>
        <v>408960</v>
      </c>
      <c r="C23" s="53">
        <f>C28+C25</f>
        <v>450000</v>
      </c>
      <c r="D23" s="53">
        <f>D28+D25</f>
        <v>390000</v>
      </c>
      <c r="E23" s="54">
        <f>E28+E25</f>
        <v>366000</v>
      </c>
      <c r="F23" s="4"/>
      <c r="G23" s="4"/>
      <c r="H23" s="4"/>
      <c r="I23" s="4"/>
    </row>
    <row r="24" spans="1:14" x14ac:dyDescent="0.2">
      <c r="A24" s="4"/>
      <c r="B24" s="55"/>
      <c r="C24" s="56"/>
      <c r="D24" s="56"/>
      <c r="E24" s="56"/>
      <c r="F24" s="4"/>
      <c r="G24" s="4"/>
      <c r="H24" s="4"/>
      <c r="I24" s="4"/>
    </row>
    <row r="25" spans="1:14" x14ac:dyDescent="0.2">
      <c r="A25" s="57" t="s">
        <v>26</v>
      </c>
      <c r="B25" s="58">
        <f>B14+B15+B16</f>
        <v>408960</v>
      </c>
      <c r="C25" s="59">
        <f>C14+C15+C16</f>
        <v>342000</v>
      </c>
      <c r="D25" s="59">
        <f>D14+D15+D16</f>
        <v>216000</v>
      </c>
      <c r="E25" s="60">
        <f>E14+E15+E16</f>
        <v>90000</v>
      </c>
      <c r="F25" s="4"/>
      <c r="G25" s="4"/>
      <c r="H25" s="4"/>
      <c r="I25" s="4"/>
    </row>
    <row r="26" spans="1:14" ht="8.5" customHeight="1" x14ac:dyDescent="0.2">
      <c r="A26" s="61"/>
      <c r="B26" s="62"/>
      <c r="C26" s="63"/>
      <c r="D26" s="63"/>
      <c r="E26" s="64"/>
      <c r="F26" s="4"/>
      <c r="G26" s="4"/>
      <c r="H26" s="4"/>
      <c r="I26" s="4"/>
    </row>
    <row r="27" spans="1:14" x14ac:dyDescent="0.2">
      <c r="A27" s="65" t="s">
        <v>27</v>
      </c>
      <c r="B27" s="66">
        <f>B18+B17+B19</f>
        <v>0</v>
      </c>
      <c r="C27" s="67">
        <f>C17+$B6*19.4*12+C19</f>
        <v>240360</v>
      </c>
      <c r="D27" s="67">
        <f>D17+$B6*11.4*12+D19</f>
        <v>376200</v>
      </c>
      <c r="E27" s="68">
        <f>E17+$B6*8.2*12+E19</f>
        <v>501600</v>
      </c>
      <c r="F27" s="4"/>
      <c r="G27" s="4"/>
      <c r="H27" s="4"/>
      <c r="I27" s="4"/>
    </row>
    <row r="28" spans="1:14" x14ac:dyDescent="0.2">
      <c r="A28" s="69" t="s">
        <v>28</v>
      </c>
      <c r="B28" s="70">
        <v>0</v>
      </c>
      <c r="C28" s="71">
        <f>C17+$B6*9*12</f>
        <v>108000</v>
      </c>
      <c r="D28" s="71">
        <f>D17+$B6*4*12</f>
        <v>174000</v>
      </c>
      <c r="E28" s="72">
        <f>E17+$B6*2*12</f>
        <v>276000</v>
      </c>
      <c r="F28" s="4"/>
      <c r="G28" s="4"/>
      <c r="H28" s="4"/>
      <c r="I28" s="4"/>
    </row>
    <row r="29" spans="1:14" x14ac:dyDescent="0.2">
      <c r="A29" s="4"/>
      <c r="B29" s="4"/>
      <c r="C29" s="4"/>
      <c r="D29" s="4"/>
      <c r="E29" s="4"/>
      <c r="F29" s="4"/>
      <c r="G29" s="4"/>
      <c r="H29" s="4"/>
      <c r="I29" s="4"/>
    </row>
    <row r="30" spans="1:14" x14ac:dyDescent="0.2">
      <c r="A30" s="73" t="s">
        <v>29</v>
      </c>
      <c r="B30" s="74"/>
      <c r="C30" s="74"/>
      <c r="D30" s="74"/>
      <c r="E30" s="74"/>
      <c r="F30" s="74"/>
      <c r="G30" s="74"/>
      <c r="H30" s="74"/>
      <c r="I30" s="74"/>
      <c r="J30" s="75"/>
      <c r="K30" s="75"/>
    </row>
    <row r="31" spans="1:14" x14ac:dyDescent="0.2">
      <c r="A31" s="76" t="s">
        <v>30</v>
      </c>
      <c r="B31" s="77"/>
      <c r="C31" s="77"/>
      <c r="D31" s="77"/>
      <c r="E31" s="77"/>
      <c r="F31" s="77"/>
      <c r="G31" s="77"/>
      <c r="H31" s="77"/>
      <c r="I31" s="77"/>
      <c r="J31" s="75"/>
      <c r="K31" s="75"/>
    </row>
    <row r="32" spans="1:14" x14ac:dyDescent="0.2">
      <c r="A32" s="76" t="s">
        <v>31</v>
      </c>
      <c r="B32" s="78"/>
      <c r="C32" s="78"/>
      <c r="D32" s="78"/>
      <c r="E32" s="78"/>
      <c r="F32" s="78"/>
      <c r="G32" s="78"/>
      <c r="H32" s="78"/>
      <c r="I32" s="78"/>
      <c r="J32" s="75"/>
      <c r="K32" s="75"/>
    </row>
    <row r="33" spans="1:13" x14ac:dyDescent="0.2">
      <c r="A33" s="79" t="s">
        <v>32</v>
      </c>
      <c r="B33" s="78"/>
      <c r="C33" s="78"/>
      <c r="D33" s="78"/>
      <c r="E33" s="78"/>
      <c r="F33" s="78"/>
      <c r="G33" s="78"/>
      <c r="H33" s="78"/>
      <c r="I33" s="78"/>
      <c r="J33" s="75"/>
      <c r="K33" s="75"/>
    </row>
    <row r="34" spans="1:13" x14ac:dyDescent="0.2">
      <c r="A34" s="76" t="s">
        <v>33</v>
      </c>
      <c r="B34" s="78"/>
      <c r="C34" s="78"/>
      <c r="D34" s="78"/>
      <c r="E34" s="78"/>
      <c r="F34" s="78"/>
      <c r="G34" s="78"/>
      <c r="H34" s="78"/>
      <c r="I34" s="78"/>
      <c r="J34" s="75"/>
      <c r="K34" s="75"/>
    </row>
    <row r="35" spans="1:13" x14ac:dyDescent="0.2">
      <c r="A35" s="76" t="s">
        <v>34</v>
      </c>
      <c r="B35" s="76"/>
      <c r="C35" s="76"/>
      <c r="D35" s="76"/>
      <c r="E35" s="76"/>
      <c r="F35" s="76"/>
      <c r="G35" s="76"/>
      <c r="H35" s="76"/>
      <c r="I35" s="76"/>
      <c r="J35" s="80"/>
      <c r="K35" s="80"/>
      <c r="L35" s="81"/>
      <c r="M35" s="81"/>
    </row>
    <row r="36" spans="1:13" x14ac:dyDescent="0.2">
      <c r="A36" s="81"/>
      <c r="G36" s="81"/>
      <c r="H36" s="81"/>
      <c r="I36" s="81"/>
      <c r="J36" s="81"/>
      <c r="K36" s="81"/>
      <c r="L36" s="81"/>
      <c r="M36" s="81"/>
    </row>
    <row r="37" spans="1:13" x14ac:dyDescent="0.2">
      <c r="A37" s="82" t="s">
        <v>35</v>
      </c>
      <c r="B37" s="83"/>
      <c r="C37" s="83"/>
      <c r="D37" s="83"/>
      <c r="E37" s="83"/>
      <c r="F37" s="83"/>
      <c r="G37" s="84"/>
      <c r="H37" s="84"/>
      <c r="I37" s="84"/>
      <c r="J37" s="84"/>
      <c r="K37" s="84"/>
      <c r="L37" s="85"/>
      <c r="M37" s="85"/>
    </row>
    <row r="38" spans="1:13" x14ac:dyDescent="0.2">
      <c r="A38" s="86" t="s">
        <v>36</v>
      </c>
      <c r="B38" s="83"/>
      <c r="C38" s="83"/>
      <c r="D38" s="83"/>
      <c r="E38" s="83"/>
      <c r="F38" s="83"/>
      <c r="G38" s="84"/>
      <c r="H38" s="84"/>
      <c r="I38" s="84"/>
      <c r="J38" s="84"/>
      <c r="K38" s="84"/>
      <c r="L38" s="85"/>
      <c r="M38" s="85"/>
    </row>
    <row r="39" spans="1:13" x14ac:dyDescent="0.2">
      <c r="A39" s="82" t="s">
        <v>37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</row>
    <row r="40" spans="1:13" x14ac:dyDescent="0.2">
      <c r="A40" s="82" t="s">
        <v>38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</row>
    <row r="41" spans="1:13" x14ac:dyDescent="0.2">
      <c r="A41" s="82" t="s">
        <v>39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</row>
    <row r="42" spans="1:13" x14ac:dyDescent="0.2">
      <c r="A42" s="82" t="s">
        <v>40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</row>
  </sheetData>
  <mergeCells count="2">
    <mergeCell ref="A1:G1"/>
    <mergeCell ref="A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2023-09-14T23:39:57Z</dcterms:created>
  <dcterms:modified xsi:type="dcterms:W3CDTF">2023-09-14T23:40:15Z</dcterms:modified>
</cp:coreProperties>
</file>